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dishkova/Documents/JOB OFFERS/European Academy/"/>
    </mc:Choice>
  </mc:AlternateContent>
  <xr:revisionPtr revIDLastSave="0" documentId="8_{4103BE6A-025A-AE47-A42B-02B058F271A7}" xr6:coauthVersionLast="47" xr6:coauthVersionMax="47" xr10:uidLastSave="{00000000-0000-0000-0000-000000000000}"/>
  <bookViews>
    <workbookView xWindow="720" yWindow="980" windowWidth="27180" windowHeight="16440" xr2:uid="{FBD34A2C-C16F-224B-A2BA-71FC780BA843}"/>
  </bookViews>
  <sheets>
    <sheet name="Effort 2021" sheetId="2" r:id="rId1"/>
    <sheet name=" Personnel Costs 20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8" i="1"/>
  <c r="E8" i="1" s="1"/>
  <c r="E12" i="1"/>
  <c r="C6" i="1"/>
  <c r="D12" i="1"/>
  <c r="B12" i="1"/>
  <c r="C12" i="1" s="1"/>
  <c r="E7" i="1"/>
  <c r="E6" i="1"/>
  <c r="F6" i="1" s="1"/>
  <c r="E5" i="1"/>
  <c r="F5" i="1" s="1"/>
  <c r="H5" i="1" s="1"/>
  <c r="D6" i="1"/>
  <c r="D7" i="1"/>
  <c r="D5" i="1"/>
  <c r="N4" i="2"/>
  <c r="N5" i="2"/>
  <c r="N8" i="2" s="1"/>
  <c r="N6" i="2"/>
  <c r="N7" i="2"/>
  <c r="D8" i="1" s="1"/>
  <c r="F7" i="1" l="1"/>
  <c r="H7" i="1" s="1"/>
  <c r="F8" i="1"/>
  <c r="H8" i="1" s="1"/>
</calcChain>
</file>

<file path=xl/sharedStrings.xml><?xml version="1.0" encoding="utf-8"?>
<sst xmlns="http://schemas.openxmlformats.org/spreadsheetml/2006/main" count="55" uniqueCount="51">
  <si>
    <t>Personnel A1</t>
  </si>
  <si>
    <t>Name</t>
  </si>
  <si>
    <t>George</t>
  </si>
  <si>
    <t>Erika</t>
  </si>
  <si>
    <t>Thomas</t>
  </si>
  <si>
    <t>Annabel</t>
  </si>
  <si>
    <t>Daily Rate</t>
  </si>
  <si>
    <t xml:space="preserve">Personnel costs </t>
  </si>
  <si>
    <t>Timesheet Data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</si>
  <si>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</si>
  <si>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</si>
  <si>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</si>
  <si>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</si>
  <si>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</si>
  <si>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</si>
  <si>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</si>
  <si>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</si>
  <si>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</si>
  <si>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</si>
  <si>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</si>
  <si>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</si>
  <si>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Annabel was an employee since many years in the Beneficiary but she left the company at 1 September 2021. She was an FTE.</t>
  </si>
  <si>
    <t>Thomas is an FTE.</t>
  </si>
  <si>
    <t>Total</t>
  </si>
  <si>
    <t>Person Name</t>
  </si>
  <si>
    <t>Total days</t>
  </si>
  <si>
    <t>(1) 215/12</t>
  </si>
  <si>
    <t>(2) 18*8</t>
  </si>
  <si>
    <t>(3) 18* 6,5</t>
  </si>
  <si>
    <t>(4) 117/8</t>
  </si>
  <si>
    <t>George was contracted by the Beneficiary on 1 January 2021 but was assigned to the project on 1 February 2021.  He is a FTE (8 hours per day, 5 days per week).</t>
  </si>
  <si>
    <t>Complementory Costs</t>
  </si>
  <si>
    <t>Erika's Day Equivalents</t>
  </si>
  <si>
    <t>Erika was recruted and assigned to the project on 1 February 2021 and she works 6 and a half days per week</t>
  </si>
  <si>
    <t>(5) 15*11</t>
  </si>
  <si>
    <t>A</t>
  </si>
  <si>
    <t>B</t>
  </si>
  <si>
    <t>C</t>
  </si>
  <si>
    <t>D</t>
  </si>
  <si>
    <t>F</t>
  </si>
  <si>
    <t>Total Personnel Costs  to declare</t>
  </si>
  <si>
    <t>G =E+F</t>
  </si>
  <si>
    <t>E = D*C</t>
  </si>
  <si>
    <t xml:space="preserve"> </t>
  </si>
  <si>
    <t>Serverance Grant for End of Contract</t>
  </si>
  <si>
    <t xml:space="preserve"> = 61.079,07 €+ Serverance Grant</t>
  </si>
  <si>
    <t>300.942,28 € + Serverance Grant</t>
  </si>
  <si>
    <t>PROJECT XXXXX00001</t>
  </si>
  <si>
    <t>Day Equivalents worked</t>
  </si>
  <si>
    <t>Productive Days</t>
  </si>
  <si>
    <t>Days actually worked on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</si>
</sst>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2" borderId="0" xfId="0" applyFill="1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5" fillId="3" borderId="0" xfId="0" applyFont="1" applyFill="1"/>
    <xf numFmtId="165" fontId="0" fillId="0" borderId="1" xfId="0" applyNumberFormat="1" applyBorder="1"/>
    <xf numFmtId="0" fontId="1" fillId="0" borderId="1" xfId="0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5" borderId="0" xfId="0" applyFill="1"/>
    <xf numFmtId="165" fontId="0" fillId="4" borderId="2" xfId="0" applyNumberFormat="1" applyFill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6" xfId="0" applyBorder="1"/>
    <xf numFmtId="0" fontId="0" fillId="6" borderId="7" xfId="0" applyFill="1" applyBorder="1" applyAlignment="1">
      <alignment horizontal="center" vertical="center"/>
    </xf>
    <xf numFmtId="165" fontId="0" fillId="0" borderId="7" xfId="0" applyNumberFormat="1" applyBorder="1"/>
    <xf numFmtId="0" fontId="0" fillId="0" borderId="6" xfId="0" applyFon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/>
    <xf numFmtId="0" fontId="0" fillId="4" borderId="9" xfId="0" applyFill="1" applyBorder="1"/>
    <xf numFmtId="0" fontId="0" fillId="4" borderId="10" xfId="0" applyFill="1" applyBorder="1"/>
    <xf numFmtId="165" fontId="1" fillId="4" borderId="10" xfId="0" applyNumberFormat="1" applyFont="1" applyFill="1" applyBorder="1"/>
    <xf numFmtId="165" fontId="0" fillId="4" borderId="10" xfId="0" applyNumberFormat="1" applyFill="1" applyBorder="1"/>
    <xf numFmtId="0" fontId="3" fillId="0" borderId="1" xfId="0" applyFont="1" applyFill="1" applyBorder="1"/>
    <xf numFmtId="0" fontId="3" fillId="0" borderId="6" xfId="0" applyFont="1" applyBorder="1"/>
    <xf numFmtId="165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5A5670-B700-EA4B-A9CD-358825091109}" name="Table1" displayName="Table1" ref="A3:N8" totalsRowCount="1">
  <autoFilter ref="A3:N7" xr:uid="{045A5670-B700-EA4B-A9CD-358825091109}"/>
  <tableColumns count="14">
    <tableColumn id="1" xr3:uid="{0171EABC-0FC8-8E45-86A3-6DF32B818302}" name="Person Name" totalsRowLabel="Total"/>
    <tableColumn id="2" xr3:uid="{3FACA157-98CF-464B-99BD-2AEDD9F9E58F}" name="January"/>
    <tableColumn id="3" xr3:uid="{417B4845-6427-7F41-B0CA-3FA98B090573}" name="February"/>
    <tableColumn id="4" xr3:uid="{10B417C5-DAFB-4F45-BAD3-906AFA339FD2}" name="March"/>
    <tableColumn id="5" xr3:uid="{4AB8ECD2-882E-244A-AC96-08C92EAF91FD}" name="April"/>
    <tableColumn id="6" xr3:uid="{F42096EC-48F1-3B46-B1EB-C487A8CFC632}" name="May"/>
    <tableColumn id="7" xr3:uid="{E45FD673-9733-1D40-8629-73CFBCF47879}" name="June"/>
    <tableColumn id="8" xr3:uid="{E0D20ABD-646A-4546-A1AD-9B752B298F00}" name="July"/>
    <tableColumn id="9" xr3:uid="{915B7D6A-6E96-294C-ABEF-F4C397EDA9AD}" name="August"/>
    <tableColumn id="10" xr3:uid="{86D42ADF-7884-6547-9F33-FD7FE614DD12}" name="September"/>
    <tableColumn id="11" xr3:uid="{B35339F7-6FB0-E847-B689-1DB7E2A1A7B6}" name="October"/>
    <tableColumn id="12" xr3:uid="{F7E9497C-F0E0-1943-AFB2-9683B56B665A}" name="November"/>
    <tableColumn id="13" xr3:uid="{F261AA40-ECD6-9C4D-83F1-2515BC4D9572}" name="December"/>
    <tableColumn id="14" xr3:uid="{FE1C3711-E986-1B47-8E9F-3CA05ACDCD72}" name="Total days" totalsRowFunction="sum" dataDxfId="0">
      <calculatedColumnFormula>SUM(Table1[[#This Row],[January]:[December]])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5F35-276A-824B-B4EE-9C290D5F2E7B}">
  <dimension ref="A1:N18"/>
  <sheetViews>
    <sheetView tabSelected="1" workbookViewId="0">
      <selection activeCell="B3" sqref="B3"/>
    </sheetView>
  </sheetViews>
  <sheetFormatPr baseColWidth="10" defaultRowHeight="16" x14ac:dyDescent="0.2"/>
  <cols>
    <col min="1" max="1" width="31.33203125" customWidth="1"/>
    <col min="10" max="10" width="12.5" customWidth="1"/>
    <col min="12" max="12" width="12" customWidth="1"/>
    <col min="13" max="13" width="11.83203125" customWidth="1"/>
    <col min="14" max="14" width="18.83203125" customWidth="1"/>
  </cols>
  <sheetData>
    <row r="1" spans="1:14" x14ac:dyDescent="0.2">
      <c r="A1" s="1" t="s">
        <v>8</v>
      </c>
      <c r="B1" s="34" t="s">
        <v>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31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2">
      <c r="A3" t="s">
        <v>24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25</v>
      </c>
    </row>
    <row r="4" spans="1:14" x14ac:dyDescent="0.2">
      <c r="A4" t="s">
        <v>2</v>
      </c>
      <c r="B4" s="2">
        <v>0</v>
      </c>
      <c r="C4">
        <v>10</v>
      </c>
      <c r="D4">
        <v>10</v>
      </c>
      <c r="E4">
        <v>10</v>
      </c>
      <c r="F4">
        <v>10</v>
      </c>
      <c r="G4">
        <v>7</v>
      </c>
      <c r="H4">
        <v>12</v>
      </c>
      <c r="I4">
        <v>10</v>
      </c>
      <c r="J4">
        <v>18</v>
      </c>
      <c r="K4">
        <v>18</v>
      </c>
      <c r="L4">
        <v>18</v>
      </c>
      <c r="M4">
        <v>18</v>
      </c>
      <c r="N4">
        <f>SUM(Table1[[#This Row],[January]:[December]])</f>
        <v>141</v>
      </c>
    </row>
    <row r="5" spans="1:14" x14ac:dyDescent="0.2">
      <c r="A5" t="s">
        <v>5</v>
      </c>
      <c r="B5">
        <v>18</v>
      </c>
      <c r="C5">
        <v>18</v>
      </c>
      <c r="D5">
        <v>18</v>
      </c>
      <c r="E5">
        <v>14</v>
      </c>
      <c r="F5">
        <v>18</v>
      </c>
      <c r="G5">
        <v>18</v>
      </c>
      <c r="H5">
        <v>16</v>
      </c>
      <c r="I5">
        <v>14</v>
      </c>
      <c r="J5" s="12">
        <v>0</v>
      </c>
      <c r="K5" s="12">
        <v>0</v>
      </c>
      <c r="L5" s="12">
        <v>0</v>
      </c>
      <c r="M5" s="12">
        <v>0</v>
      </c>
      <c r="N5">
        <f>SUM(Table1[[#This Row],[January]:[December]])</f>
        <v>134</v>
      </c>
    </row>
    <row r="6" spans="1:14" x14ac:dyDescent="0.2">
      <c r="A6" t="s">
        <v>4</v>
      </c>
      <c r="B6">
        <v>6</v>
      </c>
      <c r="C6">
        <v>14</v>
      </c>
      <c r="D6">
        <v>15</v>
      </c>
      <c r="E6">
        <v>10</v>
      </c>
      <c r="F6">
        <v>15</v>
      </c>
      <c r="G6">
        <v>15</v>
      </c>
      <c r="H6">
        <v>10</v>
      </c>
      <c r="I6">
        <v>10</v>
      </c>
      <c r="J6">
        <v>15</v>
      </c>
      <c r="K6">
        <v>10</v>
      </c>
      <c r="L6">
        <v>15</v>
      </c>
      <c r="M6">
        <v>15</v>
      </c>
      <c r="N6">
        <f>SUM(Table1[[#This Row],[January]:[December]])</f>
        <v>150</v>
      </c>
    </row>
    <row r="7" spans="1:14" x14ac:dyDescent="0.2">
      <c r="A7" t="s">
        <v>3</v>
      </c>
      <c r="B7" s="2">
        <v>0</v>
      </c>
      <c r="C7">
        <v>6.5</v>
      </c>
      <c r="D7">
        <v>6.5</v>
      </c>
      <c r="E7">
        <v>13</v>
      </c>
      <c r="F7">
        <v>6.5</v>
      </c>
      <c r="G7">
        <v>6.5</v>
      </c>
      <c r="H7">
        <v>6.5</v>
      </c>
      <c r="I7">
        <v>5</v>
      </c>
      <c r="J7">
        <v>6.5</v>
      </c>
      <c r="K7">
        <v>6.5</v>
      </c>
      <c r="L7">
        <v>6.5</v>
      </c>
      <c r="M7">
        <v>14</v>
      </c>
      <c r="N7">
        <f>SUM(Table1[[#This Row],[January]:[December]])</f>
        <v>84</v>
      </c>
    </row>
    <row r="8" spans="1:14" x14ac:dyDescent="0.2">
      <c r="A8" t="s">
        <v>23</v>
      </c>
      <c r="N8">
        <f>SUBTOTAL(109,Table1[Total days])</f>
        <v>509</v>
      </c>
    </row>
    <row r="14" spans="1:14" ht="64" customHeight="1" x14ac:dyDescent="0.2"/>
    <row r="15" spans="1:14" ht="63" customHeight="1" x14ac:dyDescent="0.2">
      <c r="A15" s="32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ht="63" customHeight="1" x14ac:dyDescent="0.2">
      <c r="A16" s="32" t="s">
        <v>21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54" customHeight="1" x14ac:dyDescent="0.2">
      <c r="A17" s="32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64" customHeight="1" x14ac:dyDescent="0.2">
      <c r="A18" s="33" t="s">
        <v>33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</sheetData>
  <mergeCells count="5">
    <mergeCell ref="A15:M15"/>
    <mergeCell ref="A16:M16"/>
    <mergeCell ref="A17:M17"/>
    <mergeCell ref="A18:M18"/>
    <mergeCell ref="B1:N2"/>
  </mergeCells>
  <phoneticPr fontId="2" type="noConversion"/>
  <dataValidations count="1">
    <dataValidation type="whole" operator="equal" allowBlank="1" showInputMessage="1" showErrorMessage="1" sqref="N4:N7" xr:uid="{70E1389A-E04E-0248-88C7-A46D050CA1A8}">
      <formula1>SUM(B4:M4)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8EC4-C2F0-9E43-B601-7C416A61955F}">
  <dimension ref="A1:H12"/>
  <sheetViews>
    <sheetView workbookViewId="0">
      <selection activeCell="D5" sqref="D5"/>
    </sheetView>
  </sheetViews>
  <sheetFormatPr baseColWidth="10" defaultRowHeight="16" x14ac:dyDescent="0.2"/>
  <cols>
    <col min="1" max="1" width="29" customWidth="1"/>
    <col min="2" max="2" width="25.1640625" customWidth="1"/>
    <col min="3" max="3" width="21.83203125" customWidth="1"/>
    <col min="4" max="4" width="22.83203125" customWidth="1"/>
    <col min="5" max="5" width="21.83203125" customWidth="1"/>
    <col min="6" max="6" width="18.83203125" bestFit="1" customWidth="1"/>
    <col min="7" max="7" width="31" bestFit="1" customWidth="1"/>
    <col min="8" max="8" width="33.5" bestFit="1" customWidth="1"/>
  </cols>
  <sheetData>
    <row r="1" spans="1:8" x14ac:dyDescent="0.2">
      <c r="A1" s="6" t="s">
        <v>0</v>
      </c>
    </row>
    <row r="2" spans="1:8" ht="17" thickBot="1" x14ac:dyDescent="0.25"/>
    <row r="3" spans="1:8" x14ac:dyDescent="0.2">
      <c r="A3" s="15" t="s">
        <v>1</v>
      </c>
      <c r="B3" s="16" t="s">
        <v>7</v>
      </c>
      <c r="C3" s="16" t="s">
        <v>49</v>
      </c>
      <c r="D3" s="16" t="s">
        <v>48</v>
      </c>
      <c r="E3" s="16" t="s">
        <v>6</v>
      </c>
      <c r="F3" s="16" t="s">
        <v>43</v>
      </c>
      <c r="G3" s="16" t="s">
        <v>31</v>
      </c>
      <c r="H3" s="17" t="s">
        <v>40</v>
      </c>
    </row>
    <row r="4" spans="1:8" x14ac:dyDescent="0.2">
      <c r="A4" s="18"/>
      <c r="B4" s="14" t="s">
        <v>35</v>
      </c>
      <c r="C4" s="14" t="s">
        <v>36</v>
      </c>
      <c r="D4" s="14" t="s">
        <v>37</v>
      </c>
      <c r="E4" s="14" t="s">
        <v>38</v>
      </c>
      <c r="F4" s="14" t="s">
        <v>42</v>
      </c>
      <c r="G4" s="14" t="s">
        <v>39</v>
      </c>
      <c r="H4" s="19" t="s">
        <v>41</v>
      </c>
    </row>
    <row r="5" spans="1:8" x14ac:dyDescent="0.2">
      <c r="A5" s="18" t="s">
        <v>2</v>
      </c>
      <c r="B5" s="7">
        <v>125000</v>
      </c>
      <c r="C5" s="7">
        <v>215</v>
      </c>
      <c r="D5" s="7">
        <f>VLOOKUP(A5,Table1[#All],14,FALSE)</f>
        <v>141</v>
      </c>
      <c r="E5" s="7">
        <f>B5/215</f>
        <v>581.39534883720933</v>
      </c>
      <c r="F5" s="7">
        <f>E5*D5</f>
        <v>81976.744186046519</v>
      </c>
      <c r="G5" s="5"/>
      <c r="H5" s="20">
        <f>F5+G5</f>
        <v>81976.744186046519</v>
      </c>
    </row>
    <row r="6" spans="1:8" x14ac:dyDescent="0.2">
      <c r="A6" s="21" t="s">
        <v>5</v>
      </c>
      <c r="B6" s="7">
        <v>98000</v>
      </c>
      <c r="C6" s="30">
        <f>(215/12)*8</f>
        <v>143.33333333333334</v>
      </c>
      <c r="D6" s="7">
        <f>VLOOKUP(A6,Table1[#All],14,FALSE)</f>
        <v>134</v>
      </c>
      <c r="E6" s="7">
        <f>B6/215</f>
        <v>455.81395348837208</v>
      </c>
      <c r="F6" s="7">
        <f>E6*D6</f>
        <v>61079.069767441855</v>
      </c>
      <c r="G6" s="5" t="s">
        <v>44</v>
      </c>
      <c r="H6" s="22" t="s">
        <v>45</v>
      </c>
    </row>
    <row r="7" spans="1:8" x14ac:dyDescent="0.2">
      <c r="A7" s="21" t="s">
        <v>4</v>
      </c>
      <c r="B7" s="7">
        <v>75000</v>
      </c>
      <c r="C7" s="7">
        <v>215</v>
      </c>
      <c r="D7" s="7">
        <f>VLOOKUP(A7,Table1[#All],14,FALSE)</f>
        <v>150</v>
      </c>
      <c r="E7" s="7">
        <f>B7/215</f>
        <v>348.83720930232556</v>
      </c>
      <c r="F7" s="7">
        <f>E7*D7</f>
        <v>52325.581395348832</v>
      </c>
      <c r="G7" s="5"/>
      <c r="H7" s="20">
        <f t="shared" ref="H7:H8" si="0">F7+G7</f>
        <v>52325.581395348832</v>
      </c>
    </row>
    <row r="8" spans="1:8" ht="17" thickBot="1" x14ac:dyDescent="0.25">
      <c r="A8" s="29" t="s">
        <v>3</v>
      </c>
      <c r="B8" s="7">
        <v>87375</v>
      </c>
      <c r="C8" s="30">
        <f>11*15</f>
        <v>165</v>
      </c>
      <c r="D8" s="7">
        <f>VLOOKUP(A8,Table1[#All],14,FALSE)</f>
        <v>84</v>
      </c>
      <c r="E8" s="7">
        <f>B8/C8</f>
        <v>529.5454545454545</v>
      </c>
      <c r="F8" s="7">
        <f>E8*D8</f>
        <v>44481.818181818177</v>
      </c>
      <c r="G8" s="5"/>
      <c r="H8" s="23">
        <f t="shared" si="0"/>
        <v>44481.818181818177</v>
      </c>
    </row>
    <row r="9" spans="1:8" ht="17" thickBot="1" x14ac:dyDescent="0.25">
      <c r="A9" s="24"/>
      <c r="B9" s="26">
        <f>SUM(B5:B8)</f>
        <v>385375</v>
      </c>
      <c r="C9" s="27"/>
      <c r="D9" s="27"/>
      <c r="E9" s="27"/>
      <c r="F9" s="27"/>
      <c r="G9" s="25"/>
      <c r="H9" s="13" t="s">
        <v>46</v>
      </c>
    </row>
    <row r="10" spans="1:8" x14ac:dyDescent="0.2">
      <c r="C10" s="3"/>
    </row>
    <row r="11" spans="1:8" x14ac:dyDescent="0.2">
      <c r="A11" s="28" t="s">
        <v>32</v>
      </c>
      <c r="B11" s="4" t="s">
        <v>26</v>
      </c>
      <c r="C11" s="4" t="s">
        <v>27</v>
      </c>
      <c r="D11" s="8" t="s">
        <v>28</v>
      </c>
      <c r="E11" s="8" t="s">
        <v>29</v>
      </c>
      <c r="F11" s="8" t="s">
        <v>34</v>
      </c>
    </row>
    <row r="12" spans="1:8" x14ac:dyDescent="0.2">
      <c r="A12" s="5"/>
      <c r="B12" s="9">
        <f>215/12</f>
        <v>17.916666666666668</v>
      </c>
      <c r="C12" s="10">
        <f>B12*8</f>
        <v>143.33333333333334</v>
      </c>
      <c r="D12" s="10">
        <f>18*6.5</f>
        <v>117</v>
      </c>
      <c r="E12" s="11">
        <f>D12/8</f>
        <v>14.625</v>
      </c>
      <c r="F12" s="9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Effort 2021</vt:lpstr>
      <vt:lpstr> Personnel Costs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Dishkova Sara</dc:creator>
  <cp:lastModifiedBy>Dishkova Sara</cp:lastModifiedBy>
  <dcterms:created xsi:type="dcterms:W3CDTF">2022-11-12T10:39:08Z</dcterms:created>
  <dcterms:modified xsi:type="dcterms:W3CDTF">2022-11-15T21:18:08Z</dcterms:modified>
</cp:coreProperties>
</file>